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thy\Downloads\"/>
    </mc:Choice>
  </mc:AlternateContent>
  <xr:revisionPtr revIDLastSave="0" documentId="8_{59DA6694-9F73-4CF0-A254-60EBF0B9B7DE}" xr6:coauthVersionLast="47" xr6:coauthVersionMax="47" xr10:uidLastSave="{00000000-0000-0000-0000-000000000000}"/>
  <bookViews>
    <workbookView xWindow="-120" yWindow="-120" windowWidth="29040" windowHeight="15720" xr2:uid="{5C633B71-5F38-4A28-B012-BC7D9FA1861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1" l="1"/>
  <c r="J85" i="1"/>
  <c r="I85" i="1"/>
  <c r="H85" i="1"/>
  <c r="G85" i="1" s="1"/>
  <c r="K84" i="1"/>
  <c r="J84" i="1"/>
  <c r="I84" i="1"/>
  <c r="H84" i="1"/>
  <c r="H83" i="1"/>
  <c r="H81" i="1" s="1"/>
  <c r="F81" i="1" s="1"/>
  <c r="I82" i="1"/>
  <c r="F82" i="1"/>
  <c r="K81" i="1"/>
  <c r="J81" i="1"/>
  <c r="I81" i="1"/>
  <c r="G81" i="1"/>
  <c r="F80" i="1"/>
  <c r="G79" i="1"/>
  <c r="G64" i="1" s="1"/>
  <c r="F79" i="1"/>
  <c r="F78" i="1"/>
  <c r="H77" i="1"/>
  <c r="G77" i="1"/>
  <c r="F77" i="1"/>
  <c r="H76" i="1"/>
  <c r="F76" i="1" s="1"/>
  <c r="F75" i="1"/>
  <c r="F74" i="1"/>
  <c r="H73" i="1"/>
  <c r="F73" i="1"/>
  <c r="I72" i="1"/>
  <c r="H72" i="1"/>
  <c r="G72" i="1"/>
  <c r="F72" i="1" s="1"/>
  <c r="F71" i="1"/>
  <c r="F70" i="1"/>
  <c r="K69" i="1"/>
  <c r="K64" i="1" s="1"/>
  <c r="J69" i="1"/>
  <c r="J64" i="1" s="1"/>
  <c r="F69" i="1"/>
  <c r="I68" i="1"/>
  <c r="I64" i="1" s="1"/>
  <c r="H68" i="1"/>
  <c r="H64" i="1" s="1"/>
  <c r="F68" i="1"/>
  <c r="F67" i="1"/>
  <c r="F66" i="1"/>
  <c r="F65" i="1"/>
  <c r="F63" i="1"/>
  <c r="G62" i="1"/>
  <c r="F62" i="1"/>
  <c r="F60" i="1"/>
  <c r="F59" i="1"/>
  <c r="F58" i="1"/>
  <c r="F57" i="1"/>
  <c r="F56" i="1"/>
  <c r="K55" i="1"/>
  <c r="J55" i="1"/>
  <c r="I55" i="1"/>
  <c r="H55" i="1"/>
  <c r="G55" i="1"/>
  <c r="F55" i="1"/>
  <c r="F52" i="1"/>
  <c r="K49" i="1"/>
  <c r="J49" i="1"/>
  <c r="I49" i="1"/>
  <c r="H49" i="1"/>
  <c r="F49" i="1" s="1"/>
  <c r="G49" i="1"/>
  <c r="F48" i="1"/>
  <c r="F47" i="1"/>
  <c r="F46" i="1"/>
  <c r="F45" i="1"/>
  <c r="F44" i="1"/>
  <c r="F43" i="1"/>
  <c r="K42" i="1"/>
  <c r="J42" i="1"/>
  <c r="I42" i="1"/>
  <c r="H42" i="1"/>
  <c r="F42" i="1" s="1"/>
  <c r="G42" i="1"/>
  <c r="K41" i="1"/>
  <c r="J41" i="1"/>
  <c r="I41" i="1"/>
  <c r="H41" i="1" s="1"/>
  <c r="G41" i="1" s="1"/>
  <c r="F41" i="1" s="1"/>
  <c r="K40" i="1"/>
  <c r="I40" i="1" s="1"/>
  <c r="H40" i="1" s="1"/>
  <c r="G40" i="1" s="1"/>
  <c r="F40" i="1" s="1"/>
  <c r="J40" i="1"/>
  <c r="K39" i="1"/>
  <c r="J39" i="1"/>
  <c r="F39" i="1"/>
  <c r="K38" i="1"/>
  <c r="J38" i="1"/>
  <c r="J35" i="1" s="1"/>
  <c r="I38" i="1"/>
  <c r="H38" i="1"/>
  <c r="G38" i="1"/>
  <c r="F38" i="1" s="1"/>
  <c r="K37" i="1"/>
  <c r="I37" i="1" s="1"/>
  <c r="H37" i="1" s="1"/>
  <c r="F37" i="1" s="1"/>
  <c r="J37" i="1"/>
  <c r="K36" i="1"/>
  <c r="K35" i="1" s="1"/>
  <c r="J36" i="1"/>
  <c r="I36" i="1"/>
  <c r="I35" i="1" s="1"/>
  <c r="H36" i="1"/>
  <c r="H35" i="1" s="1"/>
  <c r="G36" i="1"/>
  <c r="G35" i="1" s="1"/>
  <c r="F36" i="1"/>
  <c r="F34" i="1"/>
  <c r="F33" i="1"/>
  <c r="F32" i="1"/>
  <c r="F31" i="1"/>
  <c r="F30" i="1"/>
  <c r="K29" i="1"/>
  <c r="F29" i="1" s="1"/>
  <c r="J29" i="1"/>
  <c r="I29" i="1"/>
  <c r="H29" i="1"/>
  <c r="G29" i="1"/>
  <c r="F28" i="1"/>
  <c r="F27" i="1"/>
  <c r="G26" i="1"/>
  <c r="F26" i="1"/>
  <c r="F25" i="1"/>
  <c r="F24" i="1"/>
  <c r="G23" i="1"/>
  <c r="F23" i="1" s="1"/>
  <c r="F22" i="1"/>
  <c r="F21" i="1"/>
  <c r="F20" i="1"/>
  <c r="F19" i="1"/>
  <c r="K18" i="1"/>
  <c r="J18" i="1"/>
  <c r="I18" i="1"/>
  <c r="H18" i="1"/>
  <c r="H17" i="1" s="1"/>
  <c r="G15" i="1"/>
  <c r="H14" i="1"/>
  <c r="H10" i="1" s="1"/>
  <c r="I13" i="1"/>
  <c r="I10" i="1" s="1"/>
  <c r="I15" i="1" s="1"/>
  <c r="F12" i="1"/>
  <c r="F11" i="1"/>
  <c r="K10" i="1"/>
  <c r="K15" i="1" s="1"/>
  <c r="J10" i="1"/>
  <c r="J15" i="1" s="1"/>
  <c r="G10" i="1"/>
  <c r="F9" i="1"/>
  <c r="I17" i="1" l="1"/>
  <c r="J17" i="1"/>
  <c r="F10" i="1"/>
  <c r="H15" i="1"/>
  <c r="H87" i="1" s="1"/>
  <c r="F35" i="1"/>
  <c r="F15" i="1"/>
  <c r="J87" i="1"/>
  <c r="F64" i="1"/>
  <c r="K17" i="1"/>
  <c r="K87" i="1" s="1"/>
  <c r="G84" i="1"/>
  <c r="F84" i="1" s="1"/>
  <c r="F85" i="1"/>
  <c r="I87" i="1"/>
  <c r="F13" i="1"/>
  <c r="G18" i="1"/>
  <c r="F14" i="1"/>
  <c r="F83" i="1"/>
  <c r="F18" i="1" l="1"/>
  <c r="F17" i="1" s="1"/>
  <c r="F87" i="1" s="1"/>
  <c r="G17" i="1"/>
  <c r="G87" i="1" s="1"/>
</calcChain>
</file>

<file path=xl/sharedStrings.xml><?xml version="1.0" encoding="utf-8"?>
<sst xmlns="http://schemas.openxmlformats.org/spreadsheetml/2006/main" count="86" uniqueCount="61">
  <si>
    <t>CONSOLIDADO</t>
  </si>
  <si>
    <t>Funcioniamiento</t>
  </si>
  <si>
    <t>Inversion</t>
  </si>
  <si>
    <t>Auto gestión</t>
  </si>
  <si>
    <t>Planilla</t>
  </si>
  <si>
    <t>PIOPS</t>
  </si>
  <si>
    <t>GOBIERNO LOCAL PARQUE LEFEVRE</t>
  </si>
  <si>
    <t>ESTADO DE RESULTADO</t>
  </si>
  <si>
    <t>Contabilidad</t>
  </si>
  <si>
    <t>MARZO</t>
  </si>
  <si>
    <t>Saldo Inicial</t>
  </si>
  <si>
    <t xml:space="preserve">INGRESOS </t>
  </si>
  <si>
    <t xml:space="preserve">Ingresos  </t>
  </si>
  <si>
    <t>Otros Ingresos</t>
  </si>
  <si>
    <t>Traspaso</t>
  </si>
  <si>
    <t>Anulacion de cheques</t>
  </si>
  <si>
    <t xml:space="preserve">Total de Ingresos </t>
  </si>
  <si>
    <t>GASTOS  OPERATIVOS X INSTALACIONES</t>
  </si>
  <si>
    <t>1. Oficinas Administrativas</t>
  </si>
  <si>
    <t>Cable &amp; Wireless</t>
  </si>
  <si>
    <t>Ensa</t>
  </si>
  <si>
    <t>Centro de copiado</t>
  </si>
  <si>
    <t>Arreglo de pago de Luz</t>
  </si>
  <si>
    <t>Idaan</t>
  </si>
  <si>
    <t>Internet UFINET</t>
  </si>
  <si>
    <t>Celular</t>
  </si>
  <si>
    <t>Caja de Seguro Social</t>
  </si>
  <si>
    <t>2. Gimansio Municipal Panama Viejo</t>
  </si>
  <si>
    <t>Internet</t>
  </si>
  <si>
    <t>3. Centro Integral PL</t>
  </si>
  <si>
    <t>Eco Waste</t>
  </si>
  <si>
    <t>4.Centro Integral Panama Viejo</t>
  </si>
  <si>
    <t>5. Barriada Morelos Cancha Sintetica</t>
  </si>
  <si>
    <t>6. Centro Integral Nuevo Reparto Panama</t>
  </si>
  <si>
    <t>7. Altos del Romeral (atrás de plaza carolina garita policia)</t>
  </si>
  <si>
    <t>8. Altos de Romeral Bilbao cuadro en el parque</t>
  </si>
  <si>
    <t>9.  Chanis principal camara (isletadel romeral al lado m/s altos D)</t>
  </si>
  <si>
    <t>10. Petroleos Delta</t>
  </si>
  <si>
    <t>11. Pagos Cuentas por Pagar/Otros</t>
  </si>
  <si>
    <t>Compras Operaciones</t>
  </si>
  <si>
    <t>Cultura mobiliario</t>
  </si>
  <si>
    <t>Donacion Deporte</t>
  </si>
  <si>
    <t>Compras Deporte/ Infraestructura/ Instructores</t>
  </si>
  <si>
    <t>Talleres Educativos</t>
  </si>
  <si>
    <t>Donacion social</t>
  </si>
  <si>
    <t>Actividades Social</t>
  </si>
  <si>
    <t>Actividades / Compras Cultura</t>
  </si>
  <si>
    <t>Despacho</t>
  </si>
  <si>
    <t>Ambiente</t>
  </si>
  <si>
    <t>Panama Viejo Vive 506</t>
  </si>
  <si>
    <t>Compras Informatica/ comunicación</t>
  </si>
  <si>
    <t>Compras RH, Contabilidad, oficina</t>
  </si>
  <si>
    <t>CARGOS BANCARIOS</t>
  </si>
  <si>
    <t>CAJA MENUDA</t>
  </si>
  <si>
    <t>12.  Salud y Bienestar</t>
  </si>
  <si>
    <t>Centro Integrales</t>
  </si>
  <si>
    <t>Arca</t>
  </si>
  <si>
    <t>13.  Proyectos Especiales</t>
  </si>
  <si>
    <t>Educación</t>
  </si>
  <si>
    <t>AREAS VERDES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</si>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</sst>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6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3F4F6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43" fontId="2" fillId="2" borderId="0" xfId="1" applyFont="1" applyFill="1" applyAlignment="1">
      <alignment horizontal="center"/>
    </xf>
    <xf numFmtId="164" fontId="2" fillId="3" borderId="1" xfId="1" applyNumberFormat="1" applyFont="1" applyFill="1" applyBorder="1" applyAlignment="1">
      <alignment horizontal="left"/>
    </xf>
    <xf numFmtId="0" fontId="0" fillId="2" borderId="0" xfId="0" applyFill="1"/>
    <xf numFmtId="43" fontId="0" fillId="2" borderId="0" xfId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1" applyNumberFormat="1" applyFont="1" applyFill="1" applyAlignment="1">
      <alignment horizontal="center"/>
    </xf>
    <xf numFmtId="0" fontId="0" fillId="4" borderId="0" xfId="0" applyFill="1"/>
    <xf numFmtId="43" fontId="0" fillId="4" borderId="0" xfId="1" applyFont="1" applyFill="1"/>
    <xf numFmtId="0" fontId="4" fillId="2" borderId="0" xfId="0" applyFont="1" applyFill="1"/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164" fontId="0" fillId="2" borderId="1" xfId="1" applyNumberFormat="1" applyFont="1" applyFill="1" applyBorder="1" applyAlignment="1">
      <alignment horizontal="left"/>
    </xf>
    <xf numFmtId="164" fontId="0" fillId="2" borderId="1" xfId="1" applyNumberFormat="1" applyFont="1" applyFill="1" applyBorder="1" applyAlignment="1">
      <alignment horizontal="center"/>
    </xf>
    <xf numFmtId="43" fontId="0" fillId="2" borderId="1" xfId="1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164" fontId="2" fillId="6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right"/>
    </xf>
    <xf numFmtId="164" fontId="0" fillId="2" borderId="1" xfId="1" applyNumberFormat="1" applyFont="1" applyFill="1" applyBorder="1" applyAlignment="1">
      <alignment horizontal="right"/>
    </xf>
    <xf numFmtId="164" fontId="2" fillId="6" borderId="1" xfId="1" applyNumberFormat="1" applyFont="1" applyFill="1" applyBorder="1" applyAlignment="1">
      <alignment horizontal="left"/>
    </xf>
    <xf numFmtId="43" fontId="2" fillId="6" borderId="1" xfId="1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164" fontId="2" fillId="6" borderId="1" xfId="0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543122</xdr:colOff>
      <xdr:row>0</xdr:row>
      <xdr:rowOff>0</xdr:rowOff>
    </xdr:from>
    <xdr:ext cx="1156139" cy="731520"/>
    <xdr:pic>
      <xdr:nvPicPr>
        <xdr:cNvPr id="2" name="Imagen 1">
          <a:extLst>
            <a:ext uri="{FF2B5EF4-FFF2-40B4-BE49-F238E27FC236}">
              <a16:creationId xmlns:a16="http://schemas.microsoft.com/office/drawing/2014/main" id="{0895058A-245C-4CF1-BBBE-BB86BF3B2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122" y="0"/>
          <a:ext cx="1156139" cy="731520"/>
        </a:xfrm>
        <a:prstGeom prst="rect">
          <a:avLst/>
        </a:prstGeom>
      </xdr:spPr>
    </xdr:pic>
    <xdr:clientData/>
  </xdr:oneCellAnchor>
  <xdr:oneCellAnchor>
    <xdr:from>
      <xdr:col>0</xdr:col>
      <xdr:colOff>543122</xdr:colOff>
      <xdr:row>0</xdr:row>
      <xdr:rowOff>0</xdr:rowOff>
    </xdr:from>
    <xdr:ext cx="1156139" cy="731520"/>
    <xdr:pic>
      <xdr:nvPicPr>
        <xdr:cNvPr id="3" name="Imagen 2">
          <a:extLst>
            <a:ext uri="{FF2B5EF4-FFF2-40B4-BE49-F238E27FC236}">
              <a16:creationId xmlns:a16="http://schemas.microsoft.com/office/drawing/2014/main" id="{75886543-495A-4D3B-B9B4-F431AF357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122" y="0"/>
          <a:ext cx="1156139" cy="731520"/>
        </a:xfrm>
        <a:prstGeom prst="rect">
          <a:avLst/>
        </a:prstGeom>
      </xdr:spPr>
    </xdr:pic>
    <xdr:clientData/>
  </xdr:oneCellAnchor>
  <xdr:oneCellAnchor>
    <xdr:from>
      <xdr:col>0</xdr:col>
      <xdr:colOff>543122</xdr:colOff>
      <xdr:row>0</xdr:row>
      <xdr:rowOff>0</xdr:rowOff>
    </xdr:from>
    <xdr:ext cx="1156139" cy="731520"/>
    <xdr:pic>
      <xdr:nvPicPr>
        <xdr:cNvPr id="4" name="Imagen 3">
          <a:extLst>
            <a:ext uri="{FF2B5EF4-FFF2-40B4-BE49-F238E27FC236}">
              <a16:creationId xmlns:a16="http://schemas.microsoft.com/office/drawing/2014/main" id="{F98E96AD-21A7-41C5-B92D-86984E52E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122" y="0"/>
          <a:ext cx="1156139" cy="731520"/>
        </a:xfrm>
        <a:prstGeom prst="rect">
          <a:avLst/>
        </a:prstGeom>
      </xdr:spPr>
    </xdr:pic>
    <xdr:clientData/>
  </xdr:oneCellAnchor>
  <xdr:oneCellAnchor>
    <xdr:from>
      <xdr:col>0</xdr:col>
      <xdr:colOff>543122</xdr:colOff>
      <xdr:row>0</xdr:row>
      <xdr:rowOff>0</xdr:rowOff>
    </xdr:from>
    <xdr:ext cx="1156139" cy="731520"/>
    <xdr:pic>
      <xdr:nvPicPr>
        <xdr:cNvPr id="5" name="Imagen 4">
          <a:extLst>
            <a:ext uri="{FF2B5EF4-FFF2-40B4-BE49-F238E27FC236}">
              <a16:creationId xmlns:a16="http://schemas.microsoft.com/office/drawing/2014/main" id="{3153715B-55AB-4A7A-AF5F-C6F79A75B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122" y="0"/>
          <a:ext cx="1156139" cy="7315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95C1F-2600-4E4C-8BD6-7178E6579B66}">
  <dimension ref="A1:K88"/>
  <sheetViews>
    <sheetView tabSelected="1" workbookViewId="0">
      <selection activeCell="N6" sqref="N6"/>
    </sheetView>
  </sheetViews>
  <sheetFormatPr baseColWidth="10" defaultRowHeight="15" x14ac:dyDescent="0.25"/>
  <cols>
    <col min="1" max="1" width="16.140625" bestFit="1" customWidth="1"/>
  </cols>
  <sheetData>
    <row r="1" spans="1:11" x14ac:dyDescent="0.25">
      <c r="A1" s="3"/>
      <c r="B1" s="3"/>
      <c r="C1" s="3"/>
      <c r="D1" s="3"/>
      <c r="E1" s="3"/>
      <c r="F1" s="4"/>
      <c r="G1" s="4"/>
      <c r="H1" s="4"/>
      <c r="I1" s="4"/>
      <c r="J1" s="4"/>
      <c r="K1" s="4"/>
    </row>
    <row r="2" spans="1:11" ht="15.75" x14ac:dyDescent="0.25">
      <c r="A2" s="5" t="s">
        <v>6</v>
      </c>
      <c r="B2" s="5"/>
      <c r="C2" s="5"/>
      <c r="D2" s="5"/>
      <c r="E2" s="5"/>
      <c r="F2" s="5"/>
      <c r="G2" s="6"/>
      <c r="H2" s="6"/>
      <c r="I2" s="6"/>
      <c r="J2" s="6"/>
      <c r="K2" s="6"/>
    </row>
    <row r="3" spans="1:11" x14ac:dyDescent="0.25">
      <c r="A3" s="3"/>
      <c r="B3" s="7"/>
      <c r="C3" s="7"/>
      <c r="D3" s="3"/>
      <c r="E3" s="8"/>
      <c r="F3" s="9" t="s">
        <v>7</v>
      </c>
      <c r="G3" s="9"/>
      <c r="H3" s="9"/>
      <c r="I3" s="10"/>
      <c r="J3" s="10"/>
      <c r="K3" s="10"/>
    </row>
    <row r="4" spans="1:11" x14ac:dyDescent="0.25">
      <c r="A4" s="3"/>
      <c r="B4" s="3"/>
      <c r="C4" s="3"/>
      <c r="D4" s="3"/>
      <c r="E4" s="3"/>
      <c r="F4" s="4"/>
      <c r="G4" s="11">
        <v>2026</v>
      </c>
      <c r="H4" s="4"/>
      <c r="I4" s="4"/>
      <c r="J4" s="4"/>
      <c r="K4" s="4"/>
    </row>
    <row r="5" spans="1:11" x14ac:dyDescent="0.25">
      <c r="A5" s="3"/>
      <c r="B5" s="12"/>
      <c r="C5" s="12"/>
      <c r="D5" s="12"/>
      <c r="E5" s="12"/>
      <c r="F5" s="13"/>
      <c r="G5" s="13"/>
      <c r="H5" s="13"/>
      <c r="I5" s="13"/>
      <c r="J5" s="13"/>
      <c r="K5" s="13"/>
    </row>
    <row r="6" spans="1:11" x14ac:dyDescent="0.25">
      <c r="A6" s="3"/>
      <c r="B6" s="3"/>
      <c r="C6" s="3"/>
      <c r="D6" s="3"/>
      <c r="E6" s="3"/>
      <c r="F6" s="4"/>
      <c r="G6" s="4"/>
      <c r="H6" s="4"/>
      <c r="I6" s="4"/>
      <c r="J6" s="4"/>
      <c r="K6" s="4"/>
    </row>
    <row r="7" spans="1:11" ht="15.75" x14ac:dyDescent="0.25">
      <c r="A7" s="3"/>
      <c r="B7" s="14" t="s">
        <v>8</v>
      </c>
      <c r="C7" s="3"/>
      <c r="D7" s="3"/>
      <c r="E7" s="3"/>
      <c r="F7" s="10">
        <v>2026</v>
      </c>
      <c r="G7" s="9" t="s">
        <v>9</v>
      </c>
      <c r="H7" s="9"/>
      <c r="I7" s="9"/>
      <c r="J7" s="9"/>
      <c r="K7" s="9"/>
    </row>
    <row r="8" spans="1:11" x14ac:dyDescent="0.25">
      <c r="A8" s="3"/>
      <c r="B8" s="3"/>
      <c r="C8" s="3"/>
      <c r="D8" s="3"/>
      <c r="E8" s="3"/>
      <c r="F8" s="1" t="s">
        <v>0</v>
      </c>
      <c r="G8" s="1" t="s">
        <v>1</v>
      </c>
      <c r="H8" s="1" t="s">
        <v>2</v>
      </c>
      <c r="I8" s="1" t="s">
        <v>3</v>
      </c>
      <c r="J8" s="1" t="s">
        <v>4</v>
      </c>
      <c r="K8" s="1" t="s">
        <v>5</v>
      </c>
    </row>
    <row r="9" spans="1:11" x14ac:dyDescent="0.25">
      <c r="A9" s="3"/>
      <c r="B9" s="15" t="s">
        <v>10</v>
      </c>
      <c r="C9" s="16"/>
      <c r="D9" s="17"/>
      <c r="E9" s="18"/>
      <c r="F9" s="19">
        <f>SUM(G9:K9)</f>
        <v>506978.69</v>
      </c>
      <c r="G9" s="19">
        <v>-34110.31</v>
      </c>
      <c r="H9" s="19">
        <v>275401</v>
      </c>
      <c r="I9" s="19">
        <v>-7</v>
      </c>
      <c r="J9" s="19">
        <v>3099</v>
      </c>
      <c r="K9" s="19">
        <v>262596</v>
      </c>
    </row>
    <row r="10" spans="1:11" x14ac:dyDescent="0.25">
      <c r="A10" s="3"/>
      <c r="B10" s="15" t="s">
        <v>11</v>
      </c>
      <c r="C10" s="16"/>
      <c r="D10" s="17"/>
      <c r="E10" s="18"/>
      <c r="F10" s="19">
        <f>SUM(G10:K10)</f>
        <v>152762.84</v>
      </c>
      <c r="G10" s="19">
        <f>SUM(G11:G14)</f>
        <v>105975</v>
      </c>
      <c r="H10" s="19">
        <f>SUM(H11:H14)</f>
        <v>963.23</v>
      </c>
      <c r="I10" s="19">
        <f>SUM(I11:I14)</f>
        <v>9624.5400000000009</v>
      </c>
      <c r="J10" s="19">
        <f>SUM(J11:J14)</f>
        <v>35000</v>
      </c>
      <c r="K10" s="19">
        <f>SUM(K11:K14)</f>
        <v>1200.07</v>
      </c>
    </row>
    <row r="11" spans="1:11" x14ac:dyDescent="0.25">
      <c r="A11" s="3"/>
      <c r="B11" s="20" t="s">
        <v>12</v>
      </c>
      <c r="C11" s="21"/>
      <c r="D11" s="22"/>
      <c r="E11" s="23"/>
      <c r="F11" s="24">
        <f>SUM(G11:K11)</f>
        <v>73599.539999999994</v>
      </c>
      <c r="G11" s="24">
        <v>65975</v>
      </c>
      <c r="H11" s="24">
        <v>0</v>
      </c>
      <c r="I11" s="25">
        <v>7624.54</v>
      </c>
      <c r="J11" s="25">
        <v>0</v>
      </c>
      <c r="K11" s="26">
        <v>0</v>
      </c>
    </row>
    <row r="12" spans="1:11" x14ac:dyDescent="0.25">
      <c r="A12" s="3"/>
      <c r="B12" s="20" t="s">
        <v>13</v>
      </c>
      <c r="C12" s="21"/>
      <c r="D12" s="22"/>
      <c r="E12" s="23"/>
      <c r="F12" s="24">
        <f t="shared" ref="F12:F14" si="0">SUM(G12:K12)</f>
        <v>0</v>
      </c>
      <c r="G12" s="24">
        <v>0</v>
      </c>
      <c r="H12" s="24">
        <v>0</v>
      </c>
      <c r="I12" s="26">
        <v>0</v>
      </c>
      <c r="J12" s="26">
        <v>0</v>
      </c>
      <c r="K12" s="26">
        <v>0</v>
      </c>
    </row>
    <row r="13" spans="1:11" x14ac:dyDescent="0.25">
      <c r="A13" s="3"/>
      <c r="B13" s="20" t="s">
        <v>14</v>
      </c>
      <c r="C13" s="21"/>
      <c r="D13" s="22"/>
      <c r="E13" s="23"/>
      <c r="F13" s="24">
        <f t="shared" si="0"/>
        <v>77000</v>
      </c>
      <c r="G13" s="24">
        <v>40000</v>
      </c>
      <c r="H13" s="24">
        <v>0</v>
      </c>
      <c r="I13" s="24">
        <f>2000</f>
        <v>2000</v>
      </c>
      <c r="J13" s="24">
        <v>35000</v>
      </c>
      <c r="K13" s="26">
        <v>0</v>
      </c>
    </row>
    <row r="14" spans="1:11" x14ac:dyDescent="0.25">
      <c r="A14" s="3"/>
      <c r="B14" s="20" t="s">
        <v>15</v>
      </c>
      <c r="C14" s="21"/>
      <c r="D14" s="22"/>
      <c r="E14" s="23"/>
      <c r="F14" s="24">
        <f t="shared" si="0"/>
        <v>2163.3000000000002</v>
      </c>
      <c r="G14" s="24"/>
      <c r="H14" s="24">
        <f>249.08+714.15</f>
        <v>963.23</v>
      </c>
      <c r="I14" s="24">
        <v>0</v>
      </c>
      <c r="J14" s="24">
        <v>0</v>
      </c>
      <c r="K14" s="24">
        <v>1200.07</v>
      </c>
    </row>
    <row r="15" spans="1:11" x14ac:dyDescent="0.25">
      <c r="A15" s="3"/>
      <c r="B15" s="27" t="s">
        <v>16</v>
      </c>
      <c r="C15" s="28"/>
      <c r="D15" s="29"/>
      <c r="E15" s="30"/>
      <c r="F15" s="2">
        <f>SUM(F9:F10)</f>
        <v>659741.53</v>
      </c>
      <c r="G15" s="2">
        <f t="shared" ref="G15:K15" si="1">SUM(G9:G10)</f>
        <v>71864.69</v>
      </c>
      <c r="H15" s="2">
        <f t="shared" si="1"/>
        <v>276364.23</v>
      </c>
      <c r="I15" s="2">
        <f t="shared" si="1"/>
        <v>9617.5400000000009</v>
      </c>
      <c r="J15" s="2">
        <f t="shared" si="1"/>
        <v>38099</v>
      </c>
      <c r="K15" s="2">
        <f t="shared" si="1"/>
        <v>263796.07</v>
      </c>
    </row>
    <row r="16" spans="1:11" x14ac:dyDescent="0.25">
      <c r="A16" s="3"/>
      <c r="B16" s="12"/>
      <c r="C16" s="12"/>
      <c r="D16" s="12"/>
      <c r="E16" s="12"/>
      <c r="F16" s="13"/>
      <c r="G16" s="13"/>
      <c r="H16" s="13"/>
      <c r="I16" s="13"/>
      <c r="J16" s="13"/>
      <c r="K16" s="13"/>
    </row>
    <row r="17" spans="1:11" x14ac:dyDescent="0.25">
      <c r="A17" s="3"/>
      <c r="B17" s="31" t="s">
        <v>17</v>
      </c>
      <c r="C17" s="32"/>
      <c r="D17" s="33"/>
      <c r="E17" s="23"/>
      <c r="F17" s="34">
        <f>+F18+F29+F35+F42+F49+F55+F58+F59+F60+F62+F64+F81+F84</f>
        <v>244671.36000000002</v>
      </c>
      <c r="G17" s="34">
        <f>+G18+G29+G35+G42+G49+G55+G58+G59+G60+G64+G81+G84+G62</f>
        <v>70206.099999999991</v>
      </c>
      <c r="H17" s="34">
        <f>+H18+H29+H35+H42+H49+H55+H58+H59+H60+H64+H81+H84+H62</f>
        <v>137448.17000000001</v>
      </c>
      <c r="I17" s="34">
        <f>+I18+I29+I35+I42+I49+I55+I58+I59+I60+I64+I81+I84</f>
        <v>8647.9200000000019</v>
      </c>
      <c r="J17" s="34">
        <f>+J18+J29+J35+J42+J49+J55+J58+J59+J60+J64+J81+J84</f>
        <v>26566.85</v>
      </c>
      <c r="K17" s="34">
        <f>+K18+K29+K35+K42+K49+K55+K58+K59+K60+K64+K81+K84</f>
        <v>1910.99</v>
      </c>
    </row>
    <row r="18" spans="1:11" x14ac:dyDescent="0.25">
      <c r="A18" s="3"/>
      <c r="B18" s="35" t="s">
        <v>18</v>
      </c>
      <c r="C18" s="36"/>
      <c r="D18" s="37"/>
      <c r="E18" s="38"/>
      <c r="F18" s="39">
        <f>SUM(G18:K18)</f>
        <v>116336.90000000001</v>
      </c>
      <c r="G18" s="39">
        <f>SUM(G19:G28)</f>
        <v>43164.06</v>
      </c>
      <c r="H18" s="39">
        <f>SUM(H19:H28)</f>
        <v>44895</v>
      </c>
      <c r="I18" s="39">
        <f>SUM(I19:I28)</f>
        <v>0</v>
      </c>
      <c r="J18" s="39">
        <f>SUM(J19:J28)</f>
        <v>26566.85</v>
      </c>
      <c r="K18" s="39">
        <f>SUM(K19:K27)</f>
        <v>1710.99</v>
      </c>
    </row>
    <row r="19" spans="1:11" x14ac:dyDescent="0.25">
      <c r="A19" s="3"/>
      <c r="B19" s="20" t="s">
        <v>19</v>
      </c>
      <c r="C19" s="21"/>
      <c r="D19" s="22"/>
      <c r="E19" s="23"/>
      <c r="F19" s="25">
        <f>SUM(G19:K19)</f>
        <v>62.24</v>
      </c>
      <c r="G19" s="25">
        <v>62.24</v>
      </c>
      <c r="H19" s="25">
        <v>0</v>
      </c>
      <c r="I19" s="25">
        <v>0</v>
      </c>
      <c r="J19" s="25"/>
      <c r="K19" s="25">
        <v>0</v>
      </c>
    </row>
    <row r="20" spans="1:11" x14ac:dyDescent="0.25">
      <c r="A20" s="3"/>
      <c r="B20" s="20" t="s">
        <v>20</v>
      </c>
      <c r="C20" s="21"/>
      <c r="D20" s="22"/>
      <c r="E20" s="23"/>
      <c r="F20" s="25">
        <f t="shared" ref="F20:F22" si="2">SUM(G20:K20)</f>
        <v>1391.75</v>
      </c>
      <c r="G20" s="25">
        <v>1391.75</v>
      </c>
      <c r="H20" s="25">
        <v>0</v>
      </c>
      <c r="I20" s="25">
        <v>0</v>
      </c>
      <c r="J20" s="25"/>
      <c r="K20" s="25">
        <v>0</v>
      </c>
    </row>
    <row r="21" spans="1:11" x14ac:dyDescent="0.25">
      <c r="A21" s="3"/>
      <c r="B21" s="20" t="s">
        <v>21</v>
      </c>
      <c r="C21" s="21"/>
      <c r="D21" s="22"/>
      <c r="E21" s="23"/>
      <c r="F21" s="25">
        <f t="shared" si="2"/>
        <v>1858.04</v>
      </c>
      <c r="G21" s="25">
        <v>1858.04</v>
      </c>
      <c r="H21" s="25">
        <v>0</v>
      </c>
      <c r="I21" s="25">
        <v>0</v>
      </c>
      <c r="J21" s="25"/>
      <c r="K21" s="25">
        <v>0</v>
      </c>
    </row>
    <row r="22" spans="1:11" x14ac:dyDescent="0.25">
      <c r="A22" s="3"/>
      <c r="B22" s="20" t="s">
        <v>22</v>
      </c>
      <c r="C22" s="21"/>
      <c r="D22" s="22"/>
      <c r="E22" s="23"/>
      <c r="F22" s="25">
        <f t="shared" si="2"/>
        <v>0</v>
      </c>
      <c r="G22" s="40"/>
      <c r="H22" s="25">
        <v>0</v>
      </c>
      <c r="I22" s="25">
        <v>0</v>
      </c>
      <c r="J22" s="25"/>
      <c r="K22" s="25">
        <v>0</v>
      </c>
    </row>
    <row r="23" spans="1:11" x14ac:dyDescent="0.25">
      <c r="A23" s="3"/>
      <c r="B23" s="20" t="s">
        <v>23</v>
      </c>
      <c r="C23" s="21"/>
      <c r="D23" s="22"/>
      <c r="E23" s="23"/>
      <c r="F23" s="25">
        <f>SUM(G23:K23)</f>
        <v>193.83</v>
      </c>
      <c r="G23" s="40">
        <f>182.9+10.93</f>
        <v>193.83</v>
      </c>
      <c r="H23" s="25">
        <v>0</v>
      </c>
      <c r="I23" s="25">
        <v>0</v>
      </c>
      <c r="J23" s="25"/>
      <c r="K23" s="25">
        <v>0</v>
      </c>
    </row>
    <row r="24" spans="1:11" x14ac:dyDescent="0.25">
      <c r="A24" s="3"/>
      <c r="B24" s="20" t="s">
        <v>24</v>
      </c>
      <c r="C24" s="21"/>
      <c r="D24" s="22"/>
      <c r="E24" s="23"/>
      <c r="F24" s="25">
        <f t="shared" ref="F24:F28" si="3">SUM(G24:K24)</f>
        <v>0</v>
      </c>
      <c r="G24" s="40"/>
      <c r="H24" s="25">
        <v>0</v>
      </c>
      <c r="I24" s="25">
        <v>0</v>
      </c>
      <c r="J24" s="25"/>
      <c r="K24" s="25">
        <v>0</v>
      </c>
    </row>
    <row r="25" spans="1:11" x14ac:dyDescent="0.25">
      <c r="A25" s="3"/>
      <c r="B25" s="20" t="s">
        <v>25</v>
      </c>
      <c r="C25" s="21"/>
      <c r="D25" s="22"/>
      <c r="E25" s="23"/>
      <c r="F25" s="25">
        <f t="shared" si="3"/>
        <v>0</v>
      </c>
      <c r="G25" s="25"/>
      <c r="H25" s="25">
        <v>0</v>
      </c>
      <c r="I25" s="25">
        <v>0</v>
      </c>
      <c r="J25" s="25"/>
      <c r="K25" s="25">
        <v>0</v>
      </c>
    </row>
    <row r="26" spans="1:11" x14ac:dyDescent="0.25">
      <c r="A26" s="3"/>
      <c r="B26" s="20" t="s">
        <v>4</v>
      </c>
      <c r="C26" s="21"/>
      <c r="D26" s="22"/>
      <c r="E26" s="23"/>
      <c r="F26" s="25">
        <f t="shared" si="3"/>
        <v>70831.039999999994</v>
      </c>
      <c r="G26" s="25">
        <f>36414.21+1243.99</f>
        <v>37658.199999999997</v>
      </c>
      <c r="H26" s="25">
        <v>4895</v>
      </c>
      <c r="I26" s="4">
        <v>0</v>
      </c>
      <c r="J26" s="25">
        <v>26566.85</v>
      </c>
      <c r="K26" s="25">
        <v>1710.99</v>
      </c>
    </row>
    <row r="27" spans="1:11" x14ac:dyDescent="0.25">
      <c r="A27" s="3"/>
      <c r="B27" s="20" t="s">
        <v>26</v>
      </c>
      <c r="C27" s="21"/>
      <c r="D27" s="22"/>
      <c r="E27" s="23"/>
      <c r="F27" s="25">
        <f t="shared" si="3"/>
        <v>0</v>
      </c>
      <c r="G27" s="25"/>
      <c r="H27" s="25">
        <v>0</v>
      </c>
      <c r="I27" s="25">
        <v>0</v>
      </c>
      <c r="J27" s="25"/>
      <c r="K27" s="25">
        <v>0</v>
      </c>
    </row>
    <row r="28" spans="1:11" x14ac:dyDescent="0.25">
      <c r="A28" s="3"/>
      <c r="B28" s="20" t="s">
        <v>14</v>
      </c>
      <c r="C28" s="21"/>
      <c r="D28" s="22"/>
      <c r="E28" s="23"/>
      <c r="F28" s="25">
        <f t="shared" si="3"/>
        <v>42000</v>
      </c>
      <c r="G28" s="40">
        <v>2000</v>
      </c>
      <c r="H28" s="25">
        <v>40000</v>
      </c>
      <c r="I28" s="25">
        <v>0</v>
      </c>
      <c r="J28" s="25"/>
      <c r="K28" s="25">
        <v>0</v>
      </c>
    </row>
    <row r="29" spans="1:11" x14ac:dyDescent="0.25">
      <c r="A29" s="3"/>
      <c r="B29" s="35" t="s">
        <v>27</v>
      </c>
      <c r="C29" s="36"/>
      <c r="D29" s="37"/>
      <c r="E29" s="38"/>
      <c r="F29" s="39">
        <f>SUM(G29:K29)</f>
        <v>118.42</v>
      </c>
      <c r="G29" s="39">
        <f>SUM(G30:G34)</f>
        <v>118.42</v>
      </c>
      <c r="H29" s="39">
        <f>SUM(H30:H34)</f>
        <v>0</v>
      </c>
      <c r="I29" s="39">
        <f>SUM(I30:I34)</f>
        <v>0</v>
      </c>
      <c r="J29" s="39">
        <f>SUM(J30:J34)</f>
        <v>0</v>
      </c>
      <c r="K29" s="39">
        <f>SUM(K30:K34)</f>
        <v>0</v>
      </c>
    </row>
    <row r="30" spans="1:11" x14ac:dyDescent="0.25">
      <c r="A30" s="3"/>
      <c r="B30" s="20" t="s">
        <v>19</v>
      </c>
      <c r="C30" s="21"/>
      <c r="D30" s="22"/>
      <c r="E30" s="23"/>
      <c r="F30" s="24">
        <f>SUM(G30:K30)</f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</row>
    <row r="31" spans="1:11" x14ac:dyDescent="0.25">
      <c r="A31" s="3"/>
      <c r="B31" s="20" t="s">
        <v>20</v>
      </c>
      <c r="C31" s="21"/>
      <c r="D31" s="22"/>
      <c r="E31" s="23"/>
      <c r="F31" s="24">
        <f t="shared" ref="F31:F34" si="4">SUM(G31:K31)</f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</row>
    <row r="32" spans="1:11" x14ac:dyDescent="0.25">
      <c r="A32" s="3"/>
      <c r="B32" s="20" t="s">
        <v>23</v>
      </c>
      <c r="C32" s="21"/>
      <c r="D32" s="22"/>
      <c r="E32" s="23"/>
      <c r="F32" s="24">
        <f t="shared" si="4"/>
        <v>118.42</v>
      </c>
      <c r="G32" s="24">
        <v>118.42</v>
      </c>
      <c r="H32" s="24">
        <v>0</v>
      </c>
      <c r="I32" s="24">
        <v>0</v>
      </c>
      <c r="J32" s="24">
        <v>0</v>
      </c>
      <c r="K32" s="24">
        <v>0</v>
      </c>
    </row>
    <row r="33" spans="1:11" x14ac:dyDescent="0.25">
      <c r="A33" s="3"/>
      <c r="B33" s="20" t="s">
        <v>28</v>
      </c>
      <c r="C33" s="21"/>
      <c r="D33" s="22"/>
      <c r="E33" s="23"/>
      <c r="F33" s="24">
        <f t="shared" si="4"/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</row>
    <row r="34" spans="1:11" x14ac:dyDescent="0.25">
      <c r="A34" s="3"/>
      <c r="B34" s="20" t="s">
        <v>25</v>
      </c>
      <c r="C34" s="21"/>
      <c r="D34" s="22"/>
      <c r="E34" s="23"/>
      <c r="F34" s="24">
        <f t="shared" si="4"/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</row>
    <row r="35" spans="1:11" x14ac:dyDescent="0.25">
      <c r="A35" s="3"/>
      <c r="B35" s="35" t="s">
        <v>29</v>
      </c>
      <c r="C35" s="36"/>
      <c r="D35" s="37"/>
      <c r="E35" s="38"/>
      <c r="F35" s="39">
        <f>SUM(G35:K35)</f>
        <v>873.94999999999993</v>
      </c>
      <c r="G35" s="39">
        <f>SUM(G36:G41)</f>
        <v>765.28</v>
      </c>
      <c r="H35" s="39">
        <f t="shared" ref="H35:K35" si="5">SUM(H36:H41)</f>
        <v>0</v>
      </c>
      <c r="I35" s="39">
        <f t="shared" si="5"/>
        <v>108.67</v>
      </c>
      <c r="J35" s="39">
        <f t="shared" si="5"/>
        <v>0</v>
      </c>
      <c r="K35" s="39">
        <f t="shared" si="5"/>
        <v>0</v>
      </c>
    </row>
    <row r="36" spans="1:11" x14ac:dyDescent="0.25">
      <c r="A36" s="3"/>
      <c r="B36" s="20" t="s">
        <v>19</v>
      </c>
      <c r="C36" s="21"/>
      <c r="D36" s="22"/>
      <c r="E36" s="23"/>
      <c r="F36" s="41">
        <f>SUM(G36:K36)</f>
        <v>0</v>
      </c>
      <c r="G36" s="41">
        <f t="shared" ref="G36:H41" si="6">SUM(H36:L36)</f>
        <v>0</v>
      </c>
      <c r="H36" s="41">
        <f t="shared" si="6"/>
        <v>0</v>
      </c>
      <c r="I36" s="41">
        <f t="shared" ref="I36:J41" si="7">SUM(K36:N36)</f>
        <v>0</v>
      </c>
      <c r="J36" s="41">
        <f t="shared" si="7"/>
        <v>0</v>
      </c>
      <c r="K36" s="41">
        <f t="shared" ref="K36:K41" si="8">SUM(L36:O36)</f>
        <v>0</v>
      </c>
    </row>
    <row r="37" spans="1:11" x14ac:dyDescent="0.25">
      <c r="A37" s="3"/>
      <c r="B37" s="20" t="s">
        <v>20</v>
      </c>
      <c r="C37" s="21"/>
      <c r="D37" s="22"/>
      <c r="E37" s="23"/>
      <c r="F37" s="41">
        <f t="shared" ref="F37:F41" si="9">SUM(G37:K37)</f>
        <v>765.28</v>
      </c>
      <c r="G37" s="41">
        <v>765.28</v>
      </c>
      <c r="H37" s="41">
        <f t="shared" si="6"/>
        <v>0</v>
      </c>
      <c r="I37" s="41">
        <f t="shared" si="7"/>
        <v>0</v>
      </c>
      <c r="J37" s="41">
        <f t="shared" si="7"/>
        <v>0</v>
      </c>
      <c r="K37" s="41">
        <f t="shared" si="8"/>
        <v>0</v>
      </c>
    </row>
    <row r="38" spans="1:11" x14ac:dyDescent="0.25">
      <c r="A38" s="3"/>
      <c r="B38" s="20" t="s">
        <v>23</v>
      </c>
      <c r="C38" s="21"/>
      <c r="D38" s="22"/>
      <c r="E38" s="23"/>
      <c r="F38" s="41">
        <f t="shared" si="9"/>
        <v>0</v>
      </c>
      <c r="G38" s="41">
        <f t="shared" si="6"/>
        <v>0</v>
      </c>
      <c r="H38" s="41">
        <f t="shared" si="6"/>
        <v>0</v>
      </c>
      <c r="I38" s="41">
        <f t="shared" si="7"/>
        <v>0</v>
      </c>
      <c r="J38" s="41">
        <f t="shared" si="7"/>
        <v>0</v>
      </c>
      <c r="K38" s="41">
        <f t="shared" si="8"/>
        <v>0</v>
      </c>
    </row>
    <row r="39" spans="1:11" x14ac:dyDescent="0.25">
      <c r="A39" s="3"/>
      <c r="B39" s="20" t="s">
        <v>30</v>
      </c>
      <c r="C39" s="21"/>
      <c r="D39" s="22"/>
      <c r="E39" s="23"/>
      <c r="F39" s="41">
        <f t="shared" si="9"/>
        <v>108.67</v>
      </c>
      <c r="G39" s="41"/>
      <c r="H39" s="41">
        <v>0</v>
      </c>
      <c r="I39" s="41">
        <v>108.67</v>
      </c>
      <c r="J39" s="41">
        <f t="shared" si="7"/>
        <v>0</v>
      </c>
      <c r="K39" s="41">
        <f t="shared" si="8"/>
        <v>0</v>
      </c>
    </row>
    <row r="40" spans="1:11" x14ac:dyDescent="0.25">
      <c r="A40" s="3"/>
      <c r="B40" s="20" t="s">
        <v>28</v>
      </c>
      <c r="C40" s="21"/>
      <c r="D40" s="22"/>
      <c r="E40" s="23"/>
      <c r="F40" s="41">
        <f t="shared" si="9"/>
        <v>0</v>
      </c>
      <c r="G40" s="41">
        <f t="shared" si="6"/>
        <v>0</v>
      </c>
      <c r="H40" s="41">
        <f t="shared" si="6"/>
        <v>0</v>
      </c>
      <c r="I40" s="41">
        <f t="shared" si="7"/>
        <v>0</v>
      </c>
      <c r="J40" s="41">
        <f t="shared" si="7"/>
        <v>0</v>
      </c>
      <c r="K40" s="41">
        <f t="shared" si="8"/>
        <v>0</v>
      </c>
    </row>
    <row r="41" spans="1:11" x14ac:dyDescent="0.25">
      <c r="A41" s="3"/>
      <c r="B41" s="20" t="s">
        <v>25</v>
      </c>
      <c r="C41" s="21"/>
      <c r="D41" s="22"/>
      <c r="E41" s="23"/>
      <c r="F41" s="41">
        <f t="shared" si="9"/>
        <v>0</v>
      </c>
      <c r="G41" s="41">
        <f t="shared" si="6"/>
        <v>0</v>
      </c>
      <c r="H41" s="41">
        <f t="shared" si="6"/>
        <v>0</v>
      </c>
      <c r="I41" s="41">
        <f t="shared" si="7"/>
        <v>0</v>
      </c>
      <c r="J41" s="41">
        <f t="shared" si="7"/>
        <v>0</v>
      </c>
      <c r="K41" s="41">
        <f t="shared" si="8"/>
        <v>0</v>
      </c>
    </row>
    <row r="42" spans="1:11" x14ac:dyDescent="0.25">
      <c r="A42" s="3"/>
      <c r="B42" s="35" t="s">
        <v>31</v>
      </c>
      <c r="C42" s="36"/>
      <c r="D42" s="37"/>
      <c r="E42" s="38"/>
      <c r="F42" s="39">
        <f>SUM(G42:K42)</f>
        <v>361.67</v>
      </c>
      <c r="G42" s="39">
        <f>SUM(G43:G48)</f>
        <v>253</v>
      </c>
      <c r="H42" s="39">
        <f t="shared" ref="H42:K42" si="10">SUM(H43:H48)</f>
        <v>0</v>
      </c>
      <c r="I42" s="39">
        <f t="shared" si="10"/>
        <v>108.67</v>
      </c>
      <c r="J42" s="39">
        <f t="shared" si="10"/>
        <v>0</v>
      </c>
      <c r="K42" s="39">
        <f t="shared" si="10"/>
        <v>0</v>
      </c>
    </row>
    <row r="43" spans="1:11" x14ac:dyDescent="0.25">
      <c r="A43" s="3"/>
      <c r="B43" s="20" t="s">
        <v>19</v>
      </c>
      <c r="C43" s="21"/>
      <c r="D43" s="22"/>
      <c r="E43" s="23"/>
      <c r="F43" s="42">
        <f>SUM(G43:K43)</f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</row>
    <row r="44" spans="1:11" x14ac:dyDescent="0.25">
      <c r="A44" s="3"/>
      <c r="B44" s="20" t="s">
        <v>20</v>
      </c>
      <c r="C44" s="21"/>
      <c r="D44" s="22"/>
      <c r="E44" s="23"/>
      <c r="F44" s="42">
        <f t="shared" ref="F44:F48" si="11">SUM(G44:K44)</f>
        <v>253</v>
      </c>
      <c r="G44" s="42">
        <v>253</v>
      </c>
      <c r="H44" s="42">
        <v>0</v>
      </c>
      <c r="I44" s="42">
        <v>0</v>
      </c>
      <c r="J44" s="42">
        <v>0</v>
      </c>
      <c r="K44" s="42">
        <v>0</v>
      </c>
    </row>
    <row r="45" spans="1:11" x14ac:dyDescent="0.25">
      <c r="A45" s="3"/>
      <c r="B45" s="20" t="s">
        <v>23</v>
      </c>
      <c r="C45" s="21"/>
      <c r="D45" s="22"/>
      <c r="E45" s="23"/>
      <c r="F45" s="42">
        <f t="shared" si="11"/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</row>
    <row r="46" spans="1:11" x14ac:dyDescent="0.25">
      <c r="A46" s="3"/>
      <c r="B46" s="20" t="s">
        <v>30</v>
      </c>
      <c r="C46" s="21"/>
      <c r="D46" s="22"/>
      <c r="E46" s="23"/>
      <c r="F46" s="42">
        <f t="shared" si="11"/>
        <v>108.67</v>
      </c>
      <c r="G46" s="42">
        <v>0</v>
      </c>
      <c r="H46" s="42">
        <v>0</v>
      </c>
      <c r="I46" s="42">
        <v>108.67</v>
      </c>
      <c r="J46" s="42">
        <v>0</v>
      </c>
      <c r="K46" s="42">
        <v>0</v>
      </c>
    </row>
    <row r="47" spans="1:11" x14ac:dyDescent="0.25">
      <c r="A47" s="3"/>
      <c r="B47" s="20" t="s">
        <v>28</v>
      </c>
      <c r="C47" s="21"/>
      <c r="D47" s="22"/>
      <c r="E47" s="23"/>
      <c r="F47" s="42">
        <f t="shared" si="11"/>
        <v>0</v>
      </c>
      <c r="G47" s="42"/>
      <c r="H47" s="42">
        <v>0</v>
      </c>
      <c r="I47" s="42">
        <v>0</v>
      </c>
      <c r="J47" s="42">
        <v>0</v>
      </c>
      <c r="K47" s="42">
        <v>0</v>
      </c>
    </row>
    <row r="48" spans="1:11" x14ac:dyDescent="0.25">
      <c r="A48" s="3"/>
      <c r="B48" s="20" t="s">
        <v>25</v>
      </c>
      <c r="C48" s="21"/>
      <c r="D48" s="22"/>
      <c r="E48" s="23"/>
      <c r="F48" s="42">
        <f t="shared" si="11"/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</row>
    <row r="49" spans="1:11" x14ac:dyDescent="0.25">
      <c r="A49" s="3"/>
      <c r="B49" s="35" t="s">
        <v>32</v>
      </c>
      <c r="C49" s="36"/>
      <c r="D49" s="37"/>
      <c r="E49" s="38"/>
      <c r="F49" s="39">
        <f>SUM(G49:K49)</f>
        <v>75.81</v>
      </c>
      <c r="G49" s="39">
        <f>SUM(G50:G54)</f>
        <v>75.81</v>
      </c>
      <c r="H49" s="39">
        <f t="shared" ref="H49:K49" si="12">SUM(H50:H54)</f>
        <v>0</v>
      </c>
      <c r="I49" s="39">
        <f t="shared" si="12"/>
        <v>0</v>
      </c>
      <c r="J49" s="39">
        <f t="shared" si="12"/>
        <v>0</v>
      </c>
      <c r="K49" s="39">
        <f t="shared" si="12"/>
        <v>0</v>
      </c>
    </row>
    <row r="50" spans="1:11" x14ac:dyDescent="0.25">
      <c r="A50" s="3"/>
      <c r="B50" s="20" t="s">
        <v>19</v>
      </c>
      <c r="C50" s="21"/>
      <c r="D50" s="22"/>
      <c r="E50" s="23"/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</row>
    <row r="51" spans="1:11" x14ac:dyDescent="0.25">
      <c r="A51" s="3"/>
      <c r="B51" s="20" t="s">
        <v>20</v>
      </c>
      <c r="C51" s="21"/>
      <c r="D51" s="22"/>
      <c r="E51" s="23"/>
      <c r="F51" s="42">
        <v>0</v>
      </c>
      <c r="G51" s="26">
        <v>0</v>
      </c>
      <c r="H51" s="42">
        <v>0</v>
      </c>
      <c r="I51" s="42">
        <v>0</v>
      </c>
      <c r="J51" s="42">
        <v>0</v>
      </c>
      <c r="K51" s="42">
        <v>0</v>
      </c>
    </row>
    <row r="52" spans="1:11" x14ac:dyDescent="0.25">
      <c r="A52" s="3"/>
      <c r="B52" s="20" t="s">
        <v>23</v>
      </c>
      <c r="C52" s="21"/>
      <c r="D52" s="22"/>
      <c r="E52" s="23"/>
      <c r="F52" s="42">
        <f>SUM(G52:K52)</f>
        <v>75.81</v>
      </c>
      <c r="G52" s="42">
        <v>75.81</v>
      </c>
      <c r="H52" s="42">
        <v>0</v>
      </c>
      <c r="I52" s="42">
        <v>0</v>
      </c>
      <c r="J52" s="42">
        <v>0</v>
      </c>
      <c r="K52" s="42">
        <v>0</v>
      </c>
    </row>
    <row r="53" spans="1:11" x14ac:dyDescent="0.25">
      <c r="A53" s="3"/>
      <c r="B53" s="20" t="s">
        <v>28</v>
      </c>
      <c r="C53" s="21"/>
      <c r="D53" s="22"/>
      <c r="E53" s="23"/>
      <c r="F53" s="42">
        <v>0</v>
      </c>
      <c r="G53" s="26"/>
      <c r="H53" s="42">
        <v>0</v>
      </c>
      <c r="I53" s="42">
        <v>0</v>
      </c>
      <c r="J53" s="42">
        <v>0</v>
      </c>
      <c r="K53" s="42">
        <v>0</v>
      </c>
    </row>
    <row r="54" spans="1:11" x14ac:dyDescent="0.25">
      <c r="A54" s="3"/>
      <c r="B54" s="20" t="s">
        <v>25</v>
      </c>
      <c r="C54" s="21"/>
      <c r="D54" s="22"/>
      <c r="E54" s="23"/>
      <c r="F54" s="42">
        <v>0</v>
      </c>
      <c r="G54" s="26">
        <v>0</v>
      </c>
      <c r="H54" s="42">
        <v>0</v>
      </c>
      <c r="I54" s="42">
        <v>0</v>
      </c>
      <c r="J54" s="42">
        <v>0</v>
      </c>
      <c r="K54" s="42">
        <v>0</v>
      </c>
    </row>
    <row r="55" spans="1:11" x14ac:dyDescent="0.25">
      <c r="A55" s="3"/>
      <c r="B55" s="35" t="s">
        <v>33</v>
      </c>
      <c r="C55" s="36"/>
      <c r="D55" s="37"/>
      <c r="E55" s="38"/>
      <c r="F55" s="39">
        <f>SUM(G55)</f>
        <v>0</v>
      </c>
      <c r="G55" s="39">
        <f>SUM(G56:G57)</f>
        <v>0</v>
      </c>
      <c r="H55" s="39">
        <f t="shared" ref="H55:K55" si="13">SUM(H56:H57)</f>
        <v>0</v>
      </c>
      <c r="I55" s="39">
        <f t="shared" si="13"/>
        <v>108.67</v>
      </c>
      <c r="J55" s="39">
        <f t="shared" si="13"/>
        <v>0</v>
      </c>
      <c r="K55" s="39">
        <f t="shared" si="13"/>
        <v>0</v>
      </c>
    </row>
    <row r="56" spans="1:11" x14ac:dyDescent="0.25">
      <c r="A56" s="3"/>
      <c r="B56" s="20" t="s">
        <v>30</v>
      </c>
      <c r="C56" s="21"/>
      <c r="D56" s="22"/>
      <c r="E56" s="23"/>
      <c r="F56" s="24">
        <f>+G56</f>
        <v>0</v>
      </c>
      <c r="G56" s="42">
        <v>0</v>
      </c>
      <c r="H56" s="42">
        <v>0</v>
      </c>
      <c r="I56" s="42">
        <v>108.67</v>
      </c>
      <c r="J56" s="42">
        <v>0</v>
      </c>
      <c r="K56" s="42">
        <v>0</v>
      </c>
    </row>
    <row r="57" spans="1:11" x14ac:dyDescent="0.25">
      <c r="A57" s="3"/>
      <c r="B57" s="20" t="s">
        <v>28</v>
      </c>
      <c r="C57" s="21"/>
      <c r="D57" s="22"/>
      <c r="E57" s="23"/>
      <c r="F57" s="24">
        <f>+G57</f>
        <v>0</v>
      </c>
      <c r="G57" s="42"/>
      <c r="H57" s="42">
        <v>0</v>
      </c>
      <c r="I57" s="42">
        <v>0</v>
      </c>
      <c r="J57" s="42">
        <v>0</v>
      </c>
      <c r="K57" s="42">
        <v>0</v>
      </c>
    </row>
    <row r="58" spans="1:11" x14ac:dyDescent="0.25">
      <c r="A58" s="3"/>
      <c r="B58" s="35" t="s">
        <v>34</v>
      </c>
      <c r="C58" s="36"/>
      <c r="D58" s="37"/>
      <c r="E58" s="38"/>
      <c r="F58" s="43">
        <f>SUM(G58:K58)</f>
        <v>2.5499999999999998</v>
      </c>
      <c r="G58" s="43">
        <v>2.5499999999999998</v>
      </c>
      <c r="H58" s="43">
        <v>0</v>
      </c>
      <c r="I58" s="44">
        <v>0</v>
      </c>
      <c r="J58" s="44">
        <v>0</v>
      </c>
      <c r="K58" s="44">
        <v>0</v>
      </c>
    </row>
    <row r="59" spans="1:11" x14ac:dyDescent="0.25">
      <c r="A59" s="3"/>
      <c r="B59" s="35" t="s">
        <v>35</v>
      </c>
      <c r="C59" s="36"/>
      <c r="D59" s="37"/>
      <c r="E59" s="38"/>
      <c r="F59" s="43">
        <f t="shared" ref="F59:F60" si="14">SUM(G59:K59)</f>
        <v>266.06</v>
      </c>
      <c r="G59" s="43">
        <v>266.06</v>
      </c>
      <c r="H59" s="43">
        <v>0</v>
      </c>
      <c r="I59" s="44">
        <v>0</v>
      </c>
      <c r="J59" s="44">
        <v>0</v>
      </c>
      <c r="K59" s="44">
        <v>0</v>
      </c>
    </row>
    <row r="60" spans="1:11" x14ac:dyDescent="0.25">
      <c r="A60" s="3"/>
      <c r="B60" s="35" t="s">
        <v>36</v>
      </c>
      <c r="C60" s="36"/>
      <c r="D60" s="37"/>
      <c r="E60" s="38"/>
      <c r="F60" s="43">
        <f t="shared" si="14"/>
        <v>4.6100000000000003</v>
      </c>
      <c r="G60" s="43">
        <v>4.6100000000000003</v>
      </c>
      <c r="H60" s="43">
        <v>0</v>
      </c>
      <c r="I60" s="44">
        <v>0</v>
      </c>
      <c r="J60" s="44">
        <v>0</v>
      </c>
      <c r="K60" s="44">
        <v>0</v>
      </c>
    </row>
    <row r="61" spans="1:11" x14ac:dyDescent="0.25">
      <c r="A61" s="3"/>
      <c r="B61" s="45"/>
      <c r="C61" s="46"/>
      <c r="D61" s="47"/>
      <c r="E61" s="48"/>
      <c r="F61" s="49"/>
      <c r="G61" s="49"/>
      <c r="H61" s="49"/>
      <c r="I61" s="49"/>
      <c r="J61" s="49"/>
      <c r="K61" s="49"/>
    </row>
    <row r="62" spans="1:11" x14ac:dyDescent="0.25">
      <c r="A62" s="3"/>
      <c r="B62" s="35" t="s">
        <v>37</v>
      </c>
      <c r="C62" s="36"/>
      <c r="D62" s="37"/>
      <c r="E62" s="38"/>
      <c r="F62" s="43">
        <f>SUM(G62:K62)</f>
        <v>2278.21</v>
      </c>
      <c r="G62" s="43">
        <f>SUM(G63)</f>
        <v>2278.21</v>
      </c>
      <c r="H62" s="43">
        <v>0</v>
      </c>
      <c r="I62" s="43">
        <v>0</v>
      </c>
      <c r="J62" s="43">
        <v>0</v>
      </c>
      <c r="K62" s="43">
        <v>0</v>
      </c>
    </row>
    <row r="63" spans="1:11" x14ac:dyDescent="0.25">
      <c r="A63" s="3"/>
      <c r="B63" s="20"/>
      <c r="C63" s="21"/>
      <c r="D63" s="22"/>
      <c r="E63" s="23"/>
      <c r="F63" s="24">
        <f>+G63</f>
        <v>2278.21</v>
      </c>
      <c r="G63" s="24">
        <v>2278.21</v>
      </c>
      <c r="H63" s="26"/>
      <c r="I63" s="26"/>
      <c r="J63" s="26"/>
      <c r="K63" s="26"/>
    </row>
    <row r="64" spans="1:11" x14ac:dyDescent="0.25">
      <c r="A64" s="3"/>
      <c r="B64" s="35" t="s">
        <v>38</v>
      </c>
      <c r="C64" s="36"/>
      <c r="D64" s="37"/>
      <c r="E64" s="38"/>
      <c r="F64" s="50">
        <f>SUM(G64:K64)</f>
        <v>109416.02000000002</v>
      </c>
      <c r="G64" s="50">
        <f>SUM(G65:G79)</f>
        <v>23278.1</v>
      </c>
      <c r="H64" s="50">
        <f>SUM(H65:H79)</f>
        <v>82407.700000000012</v>
      </c>
      <c r="I64" s="50">
        <f>SUM(I65:I79)</f>
        <v>3530.2200000000003</v>
      </c>
      <c r="J64" s="50">
        <f>SUM(J65:J79)</f>
        <v>0</v>
      </c>
      <c r="K64" s="50">
        <f>SUM(K65:K79)</f>
        <v>200</v>
      </c>
    </row>
    <row r="65" spans="1:11" x14ac:dyDescent="0.25">
      <c r="A65" s="3"/>
      <c r="B65" s="20" t="s">
        <v>39</v>
      </c>
      <c r="C65" s="21"/>
      <c r="D65" s="22"/>
      <c r="E65" s="23"/>
      <c r="F65" s="24">
        <f>SUM(G65:K65)</f>
        <v>21156.91</v>
      </c>
      <c r="G65" s="24">
        <v>1950.19</v>
      </c>
      <c r="H65" s="24">
        <v>19206.72</v>
      </c>
      <c r="I65" s="24"/>
      <c r="J65" s="24">
        <v>0</v>
      </c>
      <c r="K65" s="26">
        <v>0</v>
      </c>
    </row>
    <row r="66" spans="1:11" x14ac:dyDescent="0.25">
      <c r="A66" s="3"/>
      <c r="B66" s="20" t="s">
        <v>40</v>
      </c>
      <c r="C66" s="21"/>
      <c r="D66" s="22"/>
      <c r="E66" s="23"/>
      <c r="F66" s="24">
        <f t="shared" ref="F66:F78" si="15">SUM(G66:K66)</f>
        <v>0</v>
      </c>
      <c r="G66" s="24"/>
      <c r="H66" s="24"/>
      <c r="I66" s="24"/>
      <c r="J66" s="24">
        <v>0</v>
      </c>
      <c r="K66" s="24">
        <v>0</v>
      </c>
    </row>
    <row r="67" spans="1:11" x14ac:dyDescent="0.25">
      <c r="A67" s="3"/>
      <c r="B67" s="20" t="s">
        <v>41</v>
      </c>
      <c r="C67" s="21"/>
      <c r="D67" s="22"/>
      <c r="E67" s="23"/>
      <c r="F67" s="24">
        <f>SUM(G67:K67)</f>
        <v>1963.59</v>
      </c>
      <c r="G67" s="24">
        <v>1463.59</v>
      </c>
      <c r="H67" s="51">
        <v>500</v>
      </c>
      <c r="I67" s="51"/>
      <c r="J67" s="51">
        <v>0</v>
      </c>
      <c r="K67" s="51">
        <v>0</v>
      </c>
    </row>
    <row r="68" spans="1:11" x14ac:dyDescent="0.25">
      <c r="A68" s="3"/>
      <c r="B68" s="20" t="s">
        <v>42</v>
      </c>
      <c r="C68" s="21"/>
      <c r="D68" s="22"/>
      <c r="E68" s="23"/>
      <c r="F68" s="24">
        <f>SUM(G68:K68)</f>
        <v>14233.849999999999</v>
      </c>
      <c r="G68" s="24">
        <v>869.71</v>
      </c>
      <c r="H68" s="51">
        <f>570+2751.18+993.6+2507.49+1899.36+1296.53+1385.76+385.22</f>
        <v>11789.14</v>
      </c>
      <c r="I68" s="51">
        <f>1375+200</f>
        <v>1575</v>
      </c>
      <c r="J68" s="51">
        <v>0</v>
      </c>
      <c r="K68" s="51">
        <v>0</v>
      </c>
    </row>
    <row r="69" spans="1:11" x14ac:dyDescent="0.25">
      <c r="A69" s="3"/>
      <c r="B69" s="20" t="s">
        <v>43</v>
      </c>
      <c r="C69" s="21"/>
      <c r="D69" s="22"/>
      <c r="E69" s="23"/>
      <c r="F69" s="24">
        <f t="shared" si="15"/>
        <v>0</v>
      </c>
      <c r="G69" s="24"/>
      <c r="H69" s="24"/>
      <c r="I69" s="24"/>
      <c r="J69" s="24">
        <f t="shared" ref="J69" si="16">SUM(L69:O69)</f>
        <v>0</v>
      </c>
      <c r="K69" s="24">
        <f t="shared" ref="K69" si="17">SUM(L69:O69)</f>
        <v>0</v>
      </c>
    </row>
    <row r="70" spans="1:11" x14ac:dyDescent="0.25">
      <c r="A70" s="3"/>
      <c r="B70" s="20" t="s">
        <v>44</v>
      </c>
      <c r="C70" s="21"/>
      <c r="D70" s="22"/>
      <c r="E70" s="23"/>
      <c r="F70" s="24">
        <f t="shared" si="15"/>
        <v>13391.68</v>
      </c>
      <c r="G70" s="24">
        <v>6275.22</v>
      </c>
      <c r="H70" s="24">
        <v>6916.46</v>
      </c>
      <c r="I70" s="24"/>
      <c r="J70" s="24">
        <v>0</v>
      </c>
      <c r="K70" s="26">
        <v>200</v>
      </c>
    </row>
    <row r="71" spans="1:11" x14ac:dyDescent="0.25">
      <c r="A71" s="3"/>
      <c r="B71" s="20" t="s">
        <v>45</v>
      </c>
      <c r="C71" s="21"/>
      <c r="D71" s="22"/>
      <c r="E71" s="23"/>
      <c r="F71" s="24">
        <f t="shared" si="15"/>
        <v>2811.7</v>
      </c>
      <c r="G71" s="24">
        <v>2126.5</v>
      </c>
      <c r="H71" s="24">
        <v>580.20000000000005</v>
      </c>
      <c r="I71" s="24">
        <v>105</v>
      </c>
      <c r="J71" s="24">
        <v>0</v>
      </c>
      <c r="K71" s="24">
        <v>0</v>
      </c>
    </row>
    <row r="72" spans="1:11" x14ac:dyDescent="0.25">
      <c r="A72" s="3"/>
      <c r="B72" s="20" t="s">
        <v>46</v>
      </c>
      <c r="C72" s="21"/>
      <c r="D72" s="22"/>
      <c r="E72" s="23"/>
      <c r="F72" s="24">
        <f t="shared" si="15"/>
        <v>14736.050000000001</v>
      </c>
      <c r="G72" s="24">
        <f>411.93+54+75</f>
        <v>540.93000000000006</v>
      </c>
      <c r="H72" s="24">
        <f>621+11984.01+195.61</f>
        <v>12800.62</v>
      </c>
      <c r="I72" s="24">
        <f>232.5+600+562</f>
        <v>1394.5</v>
      </c>
      <c r="J72" s="24">
        <v>0</v>
      </c>
      <c r="K72" s="26">
        <v>0</v>
      </c>
    </row>
    <row r="73" spans="1:11" x14ac:dyDescent="0.25">
      <c r="A73" s="3"/>
      <c r="B73" s="20" t="s">
        <v>47</v>
      </c>
      <c r="C73" s="21"/>
      <c r="D73" s="22"/>
      <c r="E73" s="23"/>
      <c r="F73" s="24">
        <f t="shared" si="15"/>
        <v>6282.5</v>
      </c>
      <c r="G73" s="24"/>
      <c r="H73" s="24">
        <f>4382.5+1900</f>
        <v>6282.5</v>
      </c>
      <c r="I73" s="24"/>
      <c r="J73" s="24">
        <v>0</v>
      </c>
      <c r="K73" s="24">
        <v>0</v>
      </c>
    </row>
    <row r="74" spans="1:11" x14ac:dyDescent="0.25">
      <c r="A74" s="3"/>
      <c r="B74" s="20" t="s">
        <v>48</v>
      </c>
      <c r="C74" s="21" t="s">
        <v>48</v>
      </c>
      <c r="D74" s="22"/>
      <c r="E74" s="23"/>
      <c r="F74" s="24">
        <f t="shared" si="15"/>
        <v>3120.3100000000004</v>
      </c>
      <c r="G74" s="24">
        <v>1629.91</v>
      </c>
      <c r="H74" s="24">
        <v>1490.4</v>
      </c>
      <c r="I74" s="24"/>
      <c r="J74" s="24">
        <v>0</v>
      </c>
      <c r="K74" s="24">
        <v>0</v>
      </c>
    </row>
    <row r="75" spans="1:11" x14ac:dyDescent="0.25">
      <c r="A75" s="3"/>
      <c r="B75" s="20" t="s">
        <v>49</v>
      </c>
      <c r="C75" s="21"/>
      <c r="D75" s="22"/>
      <c r="E75" s="23"/>
      <c r="F75" s="24">
        <f t="shared" si="15"/>
        <v>0</v>
      </c>
      <c r="G75" s="24"/>
      <c r="H75" s="24"/>
      <c r="I75" s="24"/>
      <c r="J75" s="24">
        <v>0</v>
      </c>
      <c r="K75" s="24">
        <v>0</v>
      </c>
    </row>
    <row r="76" spans="1:11" x14ac:dyDescent="0.25">
      <c r="A76" s="3"/>
      <c r="B76" s="20" t="s">
        <v>50</v>
      </c>
      <c r="C76" s="21"/>
      <c r="D76" s="22"/>
      <c r="E76" s="23"/>
      <c r="F76" s="24">
        <f t="shared" si="15"/>
        <v>22064.729999999996</v>
      </c>
      <c r="G76" s="24">
        <v>4873.8500000000004</v>
      </c>
      <c r="H76" s="24">
        <f>3286.12+8399.32+5505.44</f>
        <v>17190.879999999997</v>
      </c>
      <c r="I76" s="24"/>
      <c r="J76" s="24">
        <v>0</v>
      </c>
      <c r="K76" s="24">
        <v>0</v>
      </c>
    </row>
    <row r="77" spans="1:11" x14ac:dyDescent="0.25">
      <c r="A77" s="3"/>
      <c r="B77" s="20" t="s">
        <v>51</v>
      </c>
      <c r="C77" s="21"/>
      <c r="D77" s="22"/>
      <c r="E77" s="23"/>
      <c r="F77" s="24">
        <f t="shared" si="15"/>
        <v>8293.43</v>
      </c>
      <c r="G77" s="24">
        <f>21.31+493.72+1811.25</f>
        <v>2326.2799999999997</v>
      </c>
      <c r="H77" s="24">
        <f>4838.68+774.75</f>
        <v>5613.43</v>
      </c>
      <c r="I77" s="24">
        <v>353.72</v>
      </c>
      <c r="J77" s="24">
        <v>0</v>
      </c>
      <c r="K77" s="24">
        <v>0</v>
      </c>
    </row>
    <row r="78" spans="1:11" x14ac:dyDescent="0.25">
      <c r="A78" s="3"/>
      <c r="B78" s="20" t="s">
        <v>52</v>
      </c>
      <c r="C78" s="21"/>
      <c r="D78" s="22"/>
      <c r="E78" s="23"/>
      <c r="F78" s="24">
        <f t="shared" si="15"/>
        <v>194.65</v>
      </c>
      <c r="G78" s="24">
        <v>55.3</v>
      </c>
      <c r="H78" s="24">
        <v>37.35</v>
      </c>
      <c r="I78" s="24">
        <v>102</v>
      </c>
      <c r="J78" s="24">
        <v>0</v>
      </c>
      <c r="K78" s="26">
        <v>0</v>
      </c>
    </row>
    <row r="79" spans="1:11" x14ac:dyDescent="0.25">
      <c r="A79" s="3"/>
      <c r="B79" s="20" t="s">
        <v>53</v>
      </c>
      <c r="C79" s="21"/>
      <c r="D79" s="22"/>
      <c r="E79" s="23"/>
      <c r="F79" s="24">
        <f>SUM(G79:K79)</f>
        <v>1166.6200000000001</v>
      </c>
      <c r="G79" s="24">
        <f>804.32+362.3</f>
        <v>1166.6200000000001</v>
      </c>
      <c r="H79" s="24">
        <v>0</v>
      </c>
      <c r="I79" s="24">
        <v>0</v>
      </c>
      <c r="J79" s="24">
        <v>0</v>
      </c>
      <c r="K79" s="24">
        <v>0</v>
      </c>
    </row>
    <row r="80" spans="1:11" x14ac:dyDescent="0.25">
      <c r="A80" s="3"/>
      <c r="B80" s="52"/>
      <c r="C80" s="53"/>
      <c r="D80" s="54"/>
      <c r="E80" s="23"/>
      <c r="F80" s="24">
        <f>SUM(G80:K80)</f>
        <v>0</v>
      </c>
      <c r="G80" s="55"/>
      <c r="H80" s="55">
        <v>0</v>
      </c>
      <c r="I80" s="55">
        <v>0</v>
      </c>
      <c r="J80" s="55">
        <v>0</v>
      </c>
      <c r="K80" s="55">
        <v>0</v>
      </c>
    </row>
    <row r="81" spans="1:11" x14ac:dyDescent="0.25">
      <c r="A81" s="3"/>
      <c r="B81" s="35" t="s">
        <v>54</v>
      </c>
      <c r="C81" s="36"/>
      <c r="D81" s="37"/>
      <c r="E81" s="38"/>
      <c r="F81" s="50">
        <f>SUM(G81:K81)</f>
        <v>14937.160000000002</v>
      </c>
      <c r="G81" s="50">
        <f>SUM(G82:G83)</f>
        <v>0</v>
      </c>
      <c r="H81" s="50">
        <f t="shared" ref="H81:J81" si="18">SUM(H82:H83)</f>
        <v>10145.470000000001</v>
      </c>
      <c r="I81" s="50">
        <f t="shared" si="18"/>
        <v>4791.6900000000005</v>
      </c>
      <c r="J81" s="50">
        <f t="shared" si="18"/>
        <v>0</v>
      </c>
      <c r="K81" s="50">
        <f>SUM(K82:K83)</f>
        <v>0</v>
      </c>
    </row>
    <row r="82" spans="1:11" x14ac:dyDescent="0.25">
      <c r="A82" s="3"/>
      <c r="B82" s="20" t="s">
        <v>55</v>
      </c>
      <c r="C82" s="21"/>
      <c r="D82" s="22"/>
      <c r="E82" s="23"/>
      <c r="F82" s="24">
        <f>SUM(G82:I82)</f>
        <v>13524.29</v>
      </c>
      <c r="G82" s="55"/>
      <c r="H82" s="24">
        <v>8933.6200000000008</v>
      </c>
      <c r="I82" s="24">
        <f>4256.49+334.18</f>
        <v>4590.67</v>
      </c>
      <c r="J82" s="24">
        <v>0</v>
      </c>
      <c r="K82" s="26">
        <v>0</v>
      </c>
    </row>
    <row r="83" spans="1:11" x14ac:dyDescent="0.25">
      <c r="A83" s="3"/>
      <c r="B83" s="20" t="s">
        <v>56</v>
      </c>
      <c r="C83" s="21"/>
      <c r="D83" s="22"/>
      <c r="E83" s="23"/>
      <c r="F83" s="24">
        <f>SUM(G83:I83)</f>
        <v>1412.87</v>
      </c>
      <c r="G83" s="24"/>
      <c r="H83" s="24">
        <f>947.85+264</f>
        <v>1211.8499999999999</v>
      </c>
      <c r="I83" s="24">
        <v>201.02</v>
      </c>
      <c r="J83" s="26">
        <v>0</v>
      </c>
      <c r="K83" s="26">
        <v>0</v>
      </c>
    </row>
    <row r="84" spans="1:11" x14ac:dyDescent="0.25">
      <c r="A84" s="3"/>
      <c r="B84" s="35" t="s">
        <v>57</v>
      </c>
      <c r="C84" s="36"/>
      <c r="D84" s="37"/>
      <c r="E84" s="38"/>
      <c r="F84" s="50">
        <f>SUM(G84:K84)</f>
        <v>0</v>
      </c>
      <c r="G84" s="50">
        <f>SUM(G85:G85)</f>
        <v>0</v>
      </c>
      <c r="H84" s="50">
        <f>SUM(H85:H85)</f>
        <v>0</v>
      </c>
      <c r="I84" s="50">
        <f>SUM(I85:I85)</f>
        <v>0</v>
      </c>
      <c r="J84" s="50">
        <f>SUM(J85:J85)</f>
        <v>0</v>
      </c>
      <c r="K84" s="50">
        <f>SUM(K85:K86)</f>
        <v>0</v>
      </c>
    </row>
    <row r="85" spans="1:11" x14ac:dyDescent="0.25">
      <c r="A85" s="3"/>
      <c r="B85" s="20" t="s">
        <v>58</v>
      </c>
      <c r="C85" s="21"/>
      <c r="D85" s="22"/>
      <c r="E85" s="23"/>
      <c r="F85" s="24">
        <f>SUM(G85:K85)</f>
        <v>0</v>
      </c>
      <c r="G85" s="24">
        <f>SUM(H85:L85)</f>
        <v>0</v>
      </c>
      <c r="H85" s="24">
        <f>SUM(I85:M85)</f>
        <v>0</v>
      </c>
      <c r="I85" s="24">
        <f>SUM(K85:M85)</f>
        <v>0</v>
      </c>
      <c r="J85" s="24">
        <f>SUM(L85:N85)</f>
        <v>0</v>
      </c>
      <c r="K85" s="24">
        <v>0</v>
      </c>
    </row>
    <row r="86" spans="1:11" x14ac:dyDescent="0.25">
      <c r="A86" s="3"/>
      <c r="B86" s="20" t="s">
        <v>59</v>
      </c>
      <c r="C86" s="21"/>
      <c r="D86" s="22"/>
      <c r="E86" s="23"/>
      <c r="F86" s="24">
        <f>+K86</f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</row>
    <row r="87" spans="1:11" x14ac:dyDescent="0.25">
      <c r="A87" s="3"/>
      <c r="B87" s="35" t="s">
        <v>60</v>
      </c>
      <c r="C87" s="36"/>
      <c r="D87" s="37"/>
      <c r="E87" s="38"/>
      <c r="F87" s="39">
        <f>+F15-F17</f>
        <v>415070.17000000004</v>
      </c>
      <c r="G87" s="39">
        <f>+G15-G17</f>
        <v>1658.5900000000111</v>
      </c>
      <c r="H87" s="39">
        <f>+H15-H17</f>
        <v>138916.05999999997</v>
      </c>
      <c r="I87" s="39">
        <f t="shared" ref="I87:K87" si="19">+I15-I17</f>
        <v>969.61999999999898</v>
      </c>
      <c r="J87" s="39">
        <f t="shared" si="19"/>
        <v>11532.150000000001</v>
      </c>
      <c r="K87" s="39">
        <f t="shared" si="19"/>
        <v>261885.08000000002</v>
      </c>
    </row>
    <row r="88" spans="1:11" x14ac:dyDescent="0.25">
      <c r="B88" s="56"/>
      <c r="C88" s="57"/>
      <c r="D88" s="58"/>
      <c r="E88" s="48"/>
      <c r="F88" s="49"/>
      <c r="G88" s="49"/>
      <c r="H88" s="49"/>
      <c r="I88" s="49"/>
      <c r="J88" s="49"/>
      <c r="K88" s="49"/>
    </row>
  </sheetData>
  <mergeCells count="81">
    <mergeCell ref="B86:D86"/>
    <mergeCell ref="B87:D87"/>
    <mergeCell ref="B88:D88"/>
    <mergeCell ref="B79:D79"/>
    <mergeCell ref="B81:D81"/>
    <mergeCell ref="B82:D82"/>
    <mergeCell ref="B83:D83"/>
    <mergeCell ref="B84:D84"/>
    <mergeCell ref="B85:D85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2:D12"/>
    <mergeCell ref="B13:D13"/>
    <mergeCell ref="B14:D14"/>
    <mergeCell ref="B15:D15"/>
    <mergeCell ref="B17:D17"/>
    <mergeCell ref="B18:D18"/>
    <mergeCell ref="A2:F2"/>
    <mergeCell ref="F3:H3"/>
    <mergeCell ref="G7:K7"/>
    <mergeCell ref="B9:D9"/>
    <mergeCell ref="B10:D10"/>
    <mergeCell ref="B11:D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ABDIEL VILLALAZ</dc:creator>
  <cp:lastModifiedBy>ABDIEL VILLALAZ</cp:lastModifiedBy>
  <dcterms:created xsi:type="dcterms:W3CDTF">2026-04-13T14:34:32Z</dcterms:created>
  <dcterms:modified xsi:type="dcterms:W3CDTF">2026-04-13T14:52:49Z</dcterms:modified>
</cp:coreProperties>
</file>